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0" windowWidth="15315" windowHeight="10800"/>
  </bookViews>
  <sheets>
    <sheet name="Inventory" sheetId="2" r:id="rId1"/>
    <sheet name="Crafting" sheetId="4" r:id="rId2"/>
    <sheet name="Consumables" sheetId="3" r:id="rId3"/>
  </sheets>
  <calcPr calcId="125725"/>
</workbook>
</file>

<file path=xl/calcChain.xml><?xml version="1.0" encoding="utf-8"?>
<calcChain xmlns="http://schemas.openxmlformats.org/spreadsheetml/2006/main">
  <c r="I2" i="2"/>
  <c r="J2" s="1"/>
  <c r="M2" l="1"/>
  <c r="B14" i="4"/>
  <c r="B13"/>
  <c r="B12"/>
  <c r="B11"/>
  <c r="B10"/>
  <c r="B9"/>
  <c r="B7"/>
  <c r="B8"/>
  <c r="B6"/>
  <c r="B5"/>
  <c r="B4"/>
  <c r="B3"/>
  <c r="B2"/>
  <c r="B21"/>
  <c r="D3" s="1"/>
  <c r="B20"/>
  <c r="D8" s="1"/>
  <c r="B19"/>
  <c r="B18"/>
  <c r="D4" s="1"/>
  <c r="B17"/>
  <c r="D9" s="1"/>
  <c r="B16"/>
  <c r="I3" i="2"/>
  <c r="C5" i="3" s="1"/>
  <c r="J3" i="2"/>
  <c r="I4"/>
  <c r="J4" s="1"/>
  <c r="I5"/>
  <c r="J5" s="1"/>
  <c r="I6"/>
  <c r="J6" s="1"/>
  <c r="I7"/>
  <c r="M7" s="1"/>
  <c r="I8"/>
  <c r="J8" s="1"/>
  <c r="I9"/>
  <c r="J9" s="1"/>
  <c r="I10"/>
  <c r="J10" s="1"/>
  <c r="I11"/>
  <c r="C6" i="3" s="1"/>
  <c r="I12" i="2"/>
  <c r="J12" s="1"/>
  <c r="I13"/>
  <c r="M13" s="1"/>
  <c r="I14"/>
  <c r="J14" s="1"/>
  <c r="I15"/>
  <c r="M15" s="1"/>
  <c r="I16"/>
  <c r="M16" s="1"/>
  <c r="I17"/>
  <c r="M17" s="1"/>
  <c r="I18"/>
  <c r="J18" s="1"/>
  <c r="I19"/>
  <c r="M19" s="1"/>
  <c r="I20"/>
  <c r="M20" s="1"/>
  <c r="I21"/>
  <c r="M21" s="1"/>
  <c r="I22"/>
  <c r="M22" s="1"/>
  <c r="I23"/>
  <c r="M23" s="1"/>
  <c r="I24"/>
  <c r="M24" s="1"/>
  <c r="I25"/>
  <c r="M25" s="1"/>
  <c r="I26"/>
  <c r="M26" s="1"/>
  <c r="I27"/>
  <c r="C20" i="4" s="1"/>
  <c r="I28" i="2"/>
  <c r="J28" s="1"/>
  <c r="I29"/>
  <c r="C25" i="4" s="1"/>
  <c r="I30" i="2"/>
  <c r="M30" s="1"/>
  <c r="I31"/>
  <c r="J31" s="1"/>
  <c r="I32"/>
  <c r="M32" s="1"/>
  <c r="I33"/>
  <c r="J33" s="1"/>
  <c r="I34"/>
  <c r="J34" s="1"/>
  <c r="I35"/>
  <c r="M35" s="1"/>
  <c r="I36"/>
  <c r="J36" s="1"/>
  <c r="I37"/>
  <c r="M37" s="1"/>
  <c r="J13" l="1"/>
  <c r="J16"/>
  <c r="J20"/>
  <c r="J23"/>
  <c r="J25"/>
  <c r="J30"/>
  <c r="M5"/>
  <c r="M8"/>
  <c r="M12"/>
  <c r="M14"/>
  <c r="M18"/>
  <c r="M27"/>
  <c r="M33"/>
  <c r="C21" i="4"/>
  <c r="C19"/>
  <c r="J17" i="2"/>
  <c r="J21"/>
  <c r="J24"/>
  <c r="J26"/>
  <c r="M3"/>
  <c r="M6"/>
  <c r="M9"/>
  <c r="C26" i="4"/>
  <c r="J11" i="2"/>
  <c r="M11"/>
  <c r="C17" i="4"/>
  <c r="C22"/>
  <c r="C27"/>
  <c r="C4" i="3"/>
  <c r="M10" i="2"/>
  <c r="C16" i="4"/>
  <c r="C28"/>
  <c r="C2" i="3"/>
  <c r="C3"/>
  <c r="J7" i="2"/>
  <c r="C18" i="4"/>
  <c r="E18" s="1"/>
  <c r="F18" s="1"/>
  <c r="M4" i="2"/>
  <c r="C24" i="4"/>
  <c r="C23"/>
  <c r="D2"/>
  <c r="E16" s="1"/>
  <c r="F16" s="1"/>
  <c r="D10"/>
  <c r="D13"/>
  <c r="E13" s="1"/>
  <c r="E22"/>
  <c r="F22" s="1"/>
  <c r="E24"/>
  <c r="F24" s="1"/>
  <c r="D6"/>
  <c r="D12"/>
  <c r="D14"/>
  <c r="E28" s="1"/>
  <c r="F28" s="1"/>
  <c r="E17"/>
  <c r="F17" s="1"/>
  <c r="E23"/>
  <c r="F23" s="1"/>
  <c r="E26"/>
  <c r="F26" s="1"/>
  <c r="J37" i="2"/>
  <c r="M36"/>
  <c r="J35"/>
  <c r="M34"/>
  <c r="J32"/>
  <c r="M31"/>
  <c r="J29"/>
  <c r="M29"/>
  <c r="M28"/>
  <c r="E20" i="4"/>
  <c r="F20" s="1"/>
  <c r="J27" i="2"/>
  <c r="J22"/>
  <c r="J19"/>
  <c r="J15"/>
  <c r="E14" i="4"/>
  <c r="M38" i="2"/>
  <c r="E10" i="4"/>
  <c r="D11"/>
  <c r="E25" s="1"/>
  <c r="F25" s="1"/>
  <c r="E6"/>
  <c r="E3"/>
  <c r="E9"/>
  <c r="E8"/>
  <c r="E4"/>
  <c r="E2"/>
  <c r="E12"/>
  <c r="D7"/>
  <c r="E7" s="1"/>
  <c r="D5"/>
  <c r="E5" s="1"/>
  <c r="E11" l="1"/>
  <c r="E19"/>
  <c r="F19" s="1"/>
  <c r="E27"/>
  <c r="F27" s="1"/>
  <c r="E21"/>
  <c r="F21" s="1"/>
</calcChain>
</file>

<file path=xl/sharedStrings.xml><?xml version="1.0" encoding="utf-8"?>
<sst xmlns="http://schemas.openxmlformats.org/spreadsheetml/2006/main" count="117" uniqueCount="108">
  <si>
    <t>Bones</t>
  </si>
  <si>
    <t>Iron</t>
  </si>
  <si>
    <t>Tanned Hide</t>
  </si>
  <si>
    <t>Scales</t>
  </si>
  <si>
    <t>Chitin</t>
  </si>
  <si>
    <t>Cloth</t>
  </si>
  <si>
    <t>Wood</t>
  </si>
  <si>
    <t>Granite</t>
  </si>
  <si>
    <t>Dust</t>
  </si>
  <si>
    <t>Plant Fiber</t>
  </si>
  <si>
    <t>Feathers</t>
  </si>
  <si>
    <t xml:space="preserve">Fur </t>
  </si>
  <si>
    <t>Linen</t>
  </si>
  <si>
    <t>Damask</t>
  </si>
  <si>
    <t>Silk</t>
  </si>
  <si>
    <t>Ecto</t>
  </si>
  <si>
    <t>Steel</t>
  </si>
  <si>
    <t>Deld Steel</t>
  </si>
  <si>
    <t>Ruby</t>
  </si>
  <si>
    <t>Sapphire</t>
  </si>
  <si>
    <t>Diamond</t>
  </si>
  <si>
    <t>Onyx</t>
  </si>
  <si>
    <t>Charcoal</t>
  </si>
  <si>
    <t>Obsidian Shard</t>
  </si>
  <si>
    <t>Glass Vial</t>
  </si>
  <si>
    <t>Leather</t>
  </si>
  <si>
    <t>Elonian Leather</t>
  </si>
  <si>
    <t>Vial of ink</t>
  </si>
  <si>
    <t>Roll of Parchment</t>
  </si>
  <si>
    <t>Roll of vellum</t>
  </si>
  <si>
    <t>Spiritwood Plank</t>
  </si>
  <si>
    <t>Amber chunk</t>
  </si>
  <si>
    <t>Jadeite shard</t>
  </si>
  <si>
    <t>Mat Storage</t>
  </si>
  <si>
    <t>Total</t>
  </si>
  <si>
    <t>Monstr. Claw</t>
  </si>
  <si>
    <t>Monstr. Eye</t>
  </si>
  <si>
    <t>Monstr. Fang</t>
  </si>
  <si>
    <t>Extra 1</t>
  </si>
  <si>
    <t>Extra 2</t>
  </si>
  <si>
    <t>Extra 3</t>
  </si>
  <si>
    <t>Extra 4</t>
  </si>
  <si>
    <t>Extra 5</t>
  </si>
  <si>
    <t>Additional</t>
  </si>
  <si>
    <t>Stacks</t>
  </si>
  <si>
    <t>Buy Price</t>
  </si>
  <si>
    <t>Sell Price</t>
  </si>
  <si>
    <t>Value</t>
  </si>
  <si>
    <t>Total worth:</t>
  </si>
  <si>
    <t>Bolt of Cloth</t>
  </si>
  <si>
    <t>Tanned hide</t>
  </si>
  <si>
    <t>Iron Ingot</t>
  </si>
  <si>
    <t>Common Crafting Materials (10)</t>
  </si>
  <si>
    <t>5 wood planks, 10 dust, 100 gold</t>
  </si>
  <si>
    <t>5 wood planks, 5 dust, 20 gold</t>
  </si>
  <si>
    <t>Roll of Vellum</t>
  </si>
  <si>
    <t>5 wood planks, 20 gold</t>
  </si>
  <si>
    <t>4 plant fibers, 1 glass vial, 20gold</t>
  </si>
  <si>
    <t>Vial of Ink</t>
  </si>
  <si>
    <t>5 tanned hide, 5 dust, 50gold</t>
  </si>
  <si>
    <t>Elonian Leather Square</t>
  </si>
  <si>
    <t>5 tanned hide squares, 50 gold</t>
  </si>
  <si>
    <t>Leather Square</t>
  </si>
  <si>
    <t>5 dust, 20 gold</t>
  </si>
  <si>
    <t>Tempered Glass Vial</t>
  </si>
  <si>
    <t>10 wood, 200 gold</t>
  </si>
  <si>
    <t>10 iron, 1 charcoal, 5 dust, 200 g</t>
  </si>
  <si>
    <t>Deldrimor Steel Ingot</t>
  </si>
  <si>
    <t>10 iron, 1 charcoal, 200 gold</t>
  </si>
  <si>
    <t>Steel Ingot</t>
  </si>
  <si>
    <t>10 cloth, 10 dust, 250 gold</t>
  </si>
  <si>
    <t>Bolt of Silk</t>
  </si>
  <si>
    <t>5 Plant fibers, 5 Dust, 200 gold</t>
  </si>
  <si>
    <t>Bolt of Damask</t>
  </si>
  <si>
    <t>5 Plant fibers, 200 gold</t>
  </si>
  <si>
    <t>Bolt of Linen</t>
  </si>
  <si>
    <t>Profit</t>
  </si>
  <si>
    <t>Crafting</t>
  </si>
  <si>
    <t>Rare Materials</t>
  </si>
  <si>
    <t>Craft cost</t>
  </si>
  <si>
    <t>for the cost of</t>
  </si>
  <si>
    <t>End Profit</t>
  </si>
  <si>
    <t>Powerstone</t>
  </si>
  <si>
    <t>Grail of Might</t>
  </si>
  <si>
    <t>Essence of Celerity</t>
  </si>
  <si>
    <t>Armor of Salvation</t>
  </si>
  <si>
    <t>Scroll of Resurrection</t>
  </si>
  <si>
    <t>250gold, 50 iron, 50 dust</t>
  </si>
  <si>
    <t>250gold, 50 feathers, 50 dust</t>
  </si>
  <si>
    <t>250gold, 50 bones, 50 iron</t>
  </si>
  <si>
    <t>250gold, 25 plant fibers, 25 bones</t>
  </si>
  <si>
    <t>1000gold, 100 granite, 100 dust</t>
  </si>
  <si>
    <t>Name</t>
  </si>
  <si>
    <t>Cost</t>
  </si>
  <si>
    <t>Bolts of Linen</t>
  </si>
  <si>
    <t>Bolts of Damask</t>
  </si>
  <si>
    <t>Bolts of Silk</t>
  </si>
  <si>
    <t>Tempered Glass Vials</t>
  </si>
  <si>
    <t>Steel Ingots</t>
  </si>
  <si>
    <t>Deldrimor Steel Ingots</t>
  </si>
  <si>
    <t>Leather Squares</t>
  </si>
  <si>
    <t>Elonian Leather Squares</t>
  </si>
  <si>
    <t>Vials of Ink</t>
  </si>
  <si>
    <t>Rolls of Parchment</t>
  </si>
  <si>
    <t>Rolls of Vellum</t>
  </si>
  <si>
    <t>Spiritwood Planks</t>
  </si>
  <si>
    <t>I can craft (units)</t>
  </si>
  <si>
    <t>I can craft: (units)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</si>
</sst>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/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3F3F3F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</cellStyleXfs>
  <cellXfs count="20">
    <xf numFmtId="0" fontId="0" fillId="0" borderId="0" xfId="0"/>
    <xf numFmtId="0" fontId="3" fillId="0" borderId="0" xfId="1"/>
    <xf numFmtId="0" fontId="5" fillId="2" borderId="0" xfId="3"/>
    <xf numFmtId="0" fontId="4" fillId="0" borderId="3" xfId="2"/>
    <xf numFmtId="0" fontId="0" fillId="0" borderId="5" xfId="0" applyBorder="1" applyAlignment="1"/>
    <xf numFmtId="0" fontId="2" fillId="5" borderId="0" xfId="0" applyFont="1" applyFill="1"/>
    <xf numFmtId="0" fontId="2" fillId="5" borderId="5" xfId="0" applyFont="1" applyFill="1" applyBorder="1" applyAlignment="1"/>
    <xf numFmtId="0" fontId="5" fillId="2" borderId="5" xfId="3" applyBorder="1" applyAlignment="1"/>
    <xf numFmtId="0" fontId="5" fillId="4" borderId="0" xfId="5"/>
    <xf numFmtId="0" fontId="5" fillId="2" borderId="2" xfId="3" applyBorder="1"/>
    <xf numFmtId="0" fontId="5" fillId="2" borderId="4" xfId="3" applyBorder="1"/>
    <xf numFmtId="0" fontId="5" fillId="4" borderId="2" xfId="5" applyBorder="1"/>
    <xf numFmtId="0" fontId="1" fillId="3" borderId="1" xfId="4" applyBorder="1"/>
    <xf numFmtId="0" fontId="1" fillId="3" borderId="7" xfId="4" applyBorder="1"/>
    <xf numFmtId="0" fontId="0" fillId="0" borderId="0" xfId="0" applyBorder="1"/>
    <xf numFmtId="0" fontId="0" fillId="0" borderId="8" xfId="0" applyBorder="1"/>
    <xf numFmtId="0" fontId="1" fillId="3" borderId="9" xfId="4" applyBorder="1"/>
    <xf numFmtId="0" fontId="2" fillId="4" borderId="2" xfId="5" applyFont="1" applyBorder="1"/>
    <xf numFmtId="0" fontId="6" fillId="4" borderId="2" xfId="5" applyFont="1" applyBorder="1"/>
    <xf numFmtId="0" fontId="2" fillId="4" borderId="6" xfId="5" applyFont="1" applyBorder="1"/>
  </cellXfs>
  <cellStyles count="6">
    <cellStyle name="40% - uthevingsfarge 5" xfId="4" builtinId="47"/>
    <cellStyle name="60% - uthevingsfarge 5" xfId="5" builtinId="48"/>
    <cellStyle name="Forklarende tekst" xfId="1" builtinId="53"/>
    <cellStyle name="Normal" xfId="0" builtinId="0"/>
    <cellStyle name="Totalt" xfId="2" builtinId="25"/>
    <cellStyle name="Uthevingsfarge5" xfId="3" builtinId="45"/>
  </cellStyles>
  <dxfs count="2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ill>
        <patternFill>
          <bgColor theme="6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ill>
        <patternFill>
          <bgColor theme="6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B10" sqref="B10"/>
    </sheetView>
  </sheetViews>
  <sheetFormatPr baseColWidth="10" defaultRowHeight="15"/>
  <cols>
    <col min="1" max="1" width="17.140625" style="8" customWidth="1"/>
    <col min="10" max="10" width="0" hidden="1" customWidth="1"/>
  </cols>
  <sheetData>
    <row r="1" spans="1:13" s="2" customFormat="1">
      <c r="A1" s="11"/>
      <c r="B1" s="9" t="s">
        <v>33</v>
      </c>
      <c r="C1" s="9" t="s">
        <v>38</v>
      </c>
      <c r="D1" s="9" t="s">
        <v>39</v>
      </c>
      <c r="E1" s="9" t="s">
        <v>40</v>
      </c>
      <c r="F1" s="9" t="s">
        <v>41</v>
      </c>
      <c r="G1" s="9" t="s">
        <v>42</v>
      </c>
      <c r="H1" s="9" t="s">
        <v>43</v>
      </c>
      <c r="I1" s="9" t="s">
        <v>34</v>
      </c>
      <c r="J1" s="10" t="s">
        <v>44</v>
      </c>
      <c r="K1" s="10" t="s">
        <v>45</v>
      </c>
      <c r="L1" s="10" t="s">
        <v>46</v>
      </c>
      <c r="M1" s="10" t="s">
        <v>47</v>
      </c>
    </row>
    <row r="2" spans="1:13">
      <c r="A2" s="18" t="s">
        <v>0</v>
      </c>
      <c r="B2" s="14"/>
      <c r="C2" s="14"/>
      <c r="D2" s="14"/>
      <c r="E2" s="14"/>
      <c r="F2" s="14"/>
      <c r="G2" s="14"/>
      <c r="H2" s="14"/>
      <c r="I2" s="12">
        <f>SUM(B2:H2)</f>
        <v>0</v>
      </c>
      <c r="J2" s="14">
        <f>ROUNDDOWN(SUM(I2/250),1)</f>
        <v>0</v>
      </c>
      <c r="K2" s="14">
        <v>10</v>
      </c>
      <c r="L2" s="14">
        <v>3</v>
      </c>
      <c r="M2" s="14">
        <f>SUM(I2*L2)</f>
        <v>0</v>
      </c>
    </row>
    <row r="3" spans="1:13">
      <c r="A3" s="18" t="s">
        <v>1</v>
      </c>
      <c r="B3" s="14"/>
      <c r="C3" s="14"/>
      <c r="D3" s="14"/>
      <c r="E3" s="14"/>
      <c r="F3" s="14"/>
      <c r="G3" s="14"/>
      <c r="H3" s="14"/>
      <c r="I3" s="12">
        <f>SUM(B3:H3)</f>
        <v>0</v>
      </c>
      <c r="J3" s="14">
        <f>ROUNDDOWN(SUM(I3/250),1)</f>
        <v>0</v>
      </c>
      <c r="K3" s="14">
        <v>28</v>
      </c>
      <c r="L3" s="14">
        <v>18</v>
      </c>
      <c r="M3" s="14">
        <f>SUM(I3*L3)</f>
        <v>0</v>
      </c>
    </row>
    <row r="4" spans="1:13">
      <c r="A4" s="18" t="s">
        <v>2</v>
      </c>
      <c r="B4" s="14"/>
      <c r="C4" s="14"/>
      <c r="D4" s="14"/>
      <c r="E4" s="14"/>
      <c r="F4" s="14"/>
      <c r="G4" s="14"/>
      <c r="H4" s="14"/>
      <c r="I4" s="12">
        <f t="shared" ref="I2:I37" si="0">SUM(B4:H4)</f>
        <v>0</v>
      </c>
      <c r="J4" s="14">
        <f>ROUNDDOWN(SUM(I4/250),1)</f>
        <v>0</v>
      </c>
      <c r="K4" s="14">
        <v>14</v>
      </c>
      <c r="L4" s="14">
        <v>4</v>
      </c>
      <c r="M4" s="14">
        <f>SUM(I4*L4)</f>
        <v>0</v>
      </c>
    </row>
    <row r="5" spans="1:13">
      <c r="A5" s="18" t="s">
        <v>3</v>
      </c>
      <c r="B5" s="14"/>
      <c r="C5" s="14"/>
      <c r="D5" s="14"/>
      <c r="E5" s="14"/>
      <c r="F5" s="14"/>
      <c r="G5" s="14"/>
      <c r="H5" s="14"/>
      <c r="I5" s="12">
        <f t="shared" si="0"/>
        <v>0</v>
      </c>
      <c r="J5" s="14">
        <f>ROUNDDOWN(SUM(I5/250),1)</f>
        <v>0</v>
      </c>
      <c r="K5" s="14">
        <v>23</v>
      </c>
      <c r="L5" s="14">
        <v>13</v>
      </c>
      <c r="M5" s="14">
        <f>SUM(I5*L5)</f>
        <v>0</v>
      </c>
    </row>
    <row r="6" spans="1:13">
      <c r="A6" s="18" t="s">
        <v>4</v>
      </c>
      <c r="B6" s="14"/>
      <c r="C6" s="14"/>
      <c r="D6" s="14"/>
      <c r="E6" s="14"/>
      <c r="F6" s="14"/>
      <c r="G6" s="14"/>
      <c r="H6" s="14"/>
      <c r="I6" s="12">
        <f t="shared" si="0"/>
        <v>0</v>
      </c>
      <c r="J6" s="14">
        <f>ROUNDDOWN(SUM(I6/250),1)</f>
        <v>0</v>
      </c>
      <c r="K6" s="14">
        <v>10</v>
      </c>
      <c r="L6" s="14">
        <v>1</v>
      </c>
      <c r="M6" s="14">
        <f>SUM(I6*L6)</f>
        <v>0</v>
      </c>
    </row>
    <row r="7" spans="1:13">
      <c r="A7" s="18" t="s">
        <v>5</v>
      </c>
      <c r="B7" s="14"/>
      <c r="C7" s="14"/>
      <c r="D7" s="14"/>
      <c r="E7" s="14"/>
      <c r="F7" s="14"/>
      <c r="G7" s="14"/>
      <c r="H7" s="14"/>
      <c r="I7" s="12">
        <f t="shared" si="0"/>
        <v>0</v>
      </c>
      <c r="J7" s="14">
        <f>ROUNDDOWN(SUM(I7/250),1)</f>
        <v>0</v>
      </c>
      <c r="K7" s="14">
        <v>11</v>
      </c>
      <c r="L7" s="14">
        <v>1</v>
      </c>
      <c r="M7" s="14">
        <f>SUM(I7*L7)</f>
        <v>0</v>
      </c>
    </row>
    <row r="8" spans="1:13">
      <c r="A8" s="18" t="s">
        <v>6</v>
      </c>
      <c r="B8" s="14"/>
      <c r="C8" s="14"/>
      <c r="D8" s="14"/>
      <c r="E8" s="14"/>
      <c r="F8" s="14"/>
      <c r="G8" s="14"/>
      <c r="H8" s="14"/>
      <c r="I8" s="12">
        <f t="shared" si="0"/>
        <v>0</v>
      </c>
      <c r="J8" s="14">
        <f>ROUNDDOWN(SUM(I8/250),1)</f>
        <v>0</v>
      </c>
      <c r="K8" s="14">
        <v>10</v>
      </c>
      <c r="L8" s="14">
        <v>1</v>
      </c>
      <c r="M8" s="14">
        <f>SUM(I8*L8)</f>
        <v>0</v>
      </c>
    </row>
    <row r="9" spans="1:13">
      <c r="A9" s="18" t="s">
        <v>7</v>
      </c>
      <c r="B9" s="14"/>
      <c r="C9" s="14"/>
      <c r="D9" s="14"/>
      <c r="E9" s="14"/>
      <c r="F9" s="14"/>
      <c r="G9" s="14"/>
      <c r="H9" s="14"/>
      <c r="I9" s="12">
        <f t="shared" si="0"/>
        <v>0</v>
      </c>
      <c r="J9" s="14">
        <f>ROUNDDOWN(SUM(I9/250),1)</f>
        <v>0</v>
      </c>
      <c r="K9" s="14">
        <v>42</v>
      </c>
      <c r="L9" s="14">
        <v>30</v>
      </c>
      <c r="M9" s="14">
        <f>SUM(I9*L9)</f>
        <v>0</v>
      </c>
    </row>
    <row r="10" spans="1:13">
      <c r="A10" s="18" t="s">
        <v>8</v>
      </c>
      <c r="B10" s="14"/>
      <c r="C10" s="14"/>
      <c r="D10" s="14"/>
      <c r="E10" s="14"/>
      <c r="F10" s="14"/>
      <c r="G10" s="14"/>
      <c r="H10" s="14"/>
      <c r="I10" s="12">
        <f t="shared" si="0"/>
        <v>0</v>
      </c>
      <c r="J10" s="14">
        <f>ROUNDDOWN(SUM(I10/250),1)</f>
        <v>0</v>
      </c>
      <c r="K10" s="14">
        <v>23</v>
      </c>
      <c r="L10" s="14">
        <v>13</v>
      </c>
      <c r="M10" s="14">
        <f>SUM(I10*L10)</f>
        <v>0</v>
      </c>
    </row>
    <row r="11" spans="1:13">
      <c r="A11" s="18" t="s">
        <v>9</v>
      </c>
      <c r="B11" s="14"/>
      <c r="C11" s="14"/>
      <c r="D11" s="14"/>
      <c r="E11" s="14"/>
      <c r="F11" s="14"/>
      <c r="G11" s="14"/>
      <c r="H11" s="14"/>
      <c r="I11" s="12">
        <f t="shared" si="0"/>
        <v>0</v>
      </c>
      <c r="J11" s="14">
        <f>ROUNDDOWN(SUM(I11/250),1)</f>
        <v>0</v>
      </c>
      <c r="K11" s="14">
        <v>41</v>
      </c>
      <c r="L11" s="14">
        <v>31</v>
      </c>
      <c r="M11" s="14">
        <f>SUM(I11*L11)</f>
        <v>0</v>
      </c>
    </row>
    <row r="12" spans="1:13">
      <c r="A12" s="18" t="s">
        <v>10</v>
      </c>
      <c r="B12" s="15"/>
      <c r="C12" s="15"/>
      <c r="D12" s="15"/>
      <c r="E12" s="15"/>
      <c r="F12" s="15"/>
      <c r="G12" s="15"/>
      <c r="H12" s="15"/>
      <c r="I12" s="16">
        <f t="shared" si="0"/>
        <v>0</v>
      </c>
      <c r="J12" s="15">
        <f>ROUNDDOWN(SUM(I12/250),1)</f>
        <v>0</v>
      </c>
      <c r="K12" s="15">
        <v>39</v>
      </c>
      <c r="L12" s="15">
        <v>29</v>
      </c>
      <c r="M12" s="15">
        <f>SUM(I12*L12)</f>
        <v>0</v>
      </c>
    </row>
    <row r="13" spans="1:13">
      <c r="A13" s="19" t="s">
        <v>11</v>
      </c>
      <c r="I13" s="13">
        <f t="shared" si="0"/>
        <v>0</v>
      </c>
      <c r="J13">
        <f>ROUNDDOWN(SUM(I13/250),1)</f>
        <v>0</v>
      </c>
      <c r="K13">
        <v>130</v>
      </c>
      <c r="L13">
        <v>30</v>
      </c>
      <c r="M13">
        <f>SUM(I13*L13)</f>
        <v>0</v>
      </c>
    </row>
    <row r="14" spans="1:13">
      <c r="A14" s="17" t="s">
        <v>12</v>
      </c>
      <c r="I14" s="12">
        <f t="shared" si="0"/>
        <v>0</v>
      </c>
      <c r="J14">
        <f>ROUNDDOWN(SUM(I14/250),1)</f>
        <v>0</v>
      </c>
      <c r="K14">
        <v>120</v>
      </c>
      <c r="L14">
        <v>20</v>
      </c>
      <c r="M14">
        <f>SUM(I14*L14)</f>
        <v>0</v>
      </c>
    </row>
    <row r="15" spans="1:13">
      <c r="A15" s="17" t="s">
        <v>13</v>
      </c>
      <c r="I15" s="12">
        <f t="shared" si="0"/>
        <v>0</v>
      </c>
      <c r="J15">
        <f>ROUNDDOWN(SUM(I15/250),1)</f>
        <v>0</v>
      </c>
      <c r="K15">
        <v>700</v>
      </c>
      <c r="L15">
        <v>500</v>
      </c>
      <c r="M15">
        <f>SUM(I15*L15)</f>
        <v>0</v>
      </c>
    </row>
    <row r="16" spans="1:13">
      <c r="A16" s="17" t="s">
        <v>14</v>
      </c>
      <c r="I16" s="12">
        <f t="shared" si="0"/>
        <v>0</v>
      </c>
      <c r="J16">
        <f>ROUNDDOWN(SUM(I16/250),1)</f>
        <v>0</v>
      </c>
      <c r="K16">
        <v>110</v>
      </c>
      <c r="L16">
        <v>10</v>
      </c>
      <c r="M16">
        <f>SUM(I16*L16)</f>
        <v>0</v>
      </c>
    </row>
    <row r="17" spans="1:13">
      <c r="A17" s="17" t="s">
        <v>15</v>
      </c>
      <c r="I17" s="12">
        <f t="shared" si="0"/>
        <v>0</v>
      </c>
      <c r="J17">
        <f>ROUNDDOWN(SUM(I17/250),1)</f>
        <v>0</v>
      </c>
      <c r="K17">
        <v>8500</v>
      </c>
      <c r="L17">
        <v>6500</v>
      </c>
      <c r="M17">
        <f>SUM(I17*L17)</f>
        <v>0</v>
      </c>
    </row>
    <row r="18" spans="1:13">
      <c r="A18" s="17" t="s">
        <v>16</v>
      </c>
      <c r="I18" s="12">
        <f t="shared" si="0"/>
        <v>0</v>
      </c>
      <c r="J18">
        <f>ROUNDDOWN(SUM(I18/250),1)</f>
        <v>0</v>
      </c>
      <c r="K18">
        <v>150</v>
      </c>
      <c r="L18">
        <v>50</v>
      </c>
      <c r="M18">
        <f>SUM(I18*L18)</f>
        <v>0</v>
      </c>
    </row>
    <row r="19" spans="1:13">
      <c r="A19" s="17" t="s">
        <v>17</v>
      </c>
      <c r="I19" s="12">
        <f t="shared" si="0"/>
        <v>0</v>
      </c>
      <c r="J19">
        <f>ROUNDDOWN(SUM(I19/250),1)</f>
        <v>0</v>
      </c>
      <c r="K19">
        <v>950</v>
      </c>
      <c r="L19">
        <v>750</v>
      </c>
      <c r="M19">
        <f>SUM(I19*L19)</f>
        <v>0</v>
      </c>
    </row>
    <row r="20" spans="1:13">
      <c r="A20" s="17" t="s">
        <v>35</v>
      </c>
      <c r="I20" s="12">
        <f t="shared" si="0"/>
        <v>0</v>
      </c>
      <c r="J20">
        <f>ROUNDDOWN(SUM(I20/250),1)</f>
        <v>0</v>
      </c>
      <c r="K20">
        <v>1000</v>
      </c>
      <c r="L20">
        <v>750</v>
      </c>
      <c r="M20">
        <f>SUM(I20*L20)</f>
        <v>0</v>
      </c>
    </row>
    <row r="21" spans="1:13">
      <c r="A21" s="17" t="s">
        <v>36</v>
      </c>
      <c r="I21" s="12">
        <f t="shared" si="0"/>
        <v>0</v>
      </c>
      <c r="J21">
        <f>ROUNDDOWN(SUM(I21/250),1)</f>
        <v>0</v>
      </c>
      <c r="K21">
        <v>100</v>
      </c>
      <c r="L21">
        <v>100</v>
      </c>
      <c r="M21">
        <f>SUM(I21*L21)</f>
        <v>0</v>
      </c>
    </row>
    <row r="22" spans="1:13">
      <c r="A22" s="17" t="s">
        <v>37</v>
      </c>
      <c r="I22" s="12">
        <f t="shared" si="0"/>
        <v>0</v>
      </c>
      <c r="J22">
        <f>ROUNDDOWN(SUM(I22/250),1)</f>
        <v>0</v>
      </c>
      <c r="K22">
        <v>900</v>
      </c>
      <c r="L22">
        <v>700</v>
      </c>
      <c r="M22">
        <f>SUM(I22*L22)</f>
        <v>0</v>
      </c>
    </row>
    <row r="23" spans="1:13">
      <c r="A23" s="17" t="s">
        <v>18</v>
      </c>
      <c r="I23" s="12">
        <f t="shared" si="0"/>
        <v>0</v>
      </c>
      <c r="J23">
        <f>ROUNDDOWN(SUM(I23/250),1)</f>
        <v>0</v>
      </c>
      <c r="K23">
        <v>9000</v>
      </c>
      <c r="L23">
        <v>7000</v>
      </c>
      <c r="M23">
        <f>SUM(I23*L23)</f>
        <v>0</v>
      </c>
    </row>
    <row r="24" spans="1:13">
      <c r="A24" s="17" t="s">
        <v>19</v>
      </c>
      <c r="I24" s="12">
        <f t="shared" si="0"/>
        <v>0</v>
      </c>
      <c r="J24">
        <f>ROUNDDOWN(SUM(I24/250),1)</f>
        <v>0</v>
      </c>
      <c r="K24">
        <v>9000</v>
      </c>
      <c r="L24">
        <v>7000</v>
      </c>
      <c r="M24">
        <f>SUM(I24*L24)</f>
        <v>0</v>
      </c>
    </row>
    <row r="25" spans="1:13">
      <c r="A25" s="17" t="s">
        <v>20</v>
      </c>
      <c r="I25" s="12">
        <f t="shared" si="0"/>
        <v>0</v>
      </c>
      <c r="J25">
        <f>ROUNDDOWN(SUM(I25/250),1)</f>
        <v>0</v>
      </c>
      <c r="K25">
        <v>2500</v>
      </c>
      <c r="L25">
        <v>2000</v>
      </c>
      <c r="M25">
        <f>SUM(I25*L25)</f>
        <v>0</v>
      </c>
    </row>
    <row r="26" spans="1:13">
      <c r="A26" s="17" t="s">
        <v>21</v>
      </c>
      <c r="I26" s="12">
        <f t="shared" si="0"/>
        <v>0</v>
      </c>
      <c r="J26">
        <f>ROUNDDOWN(SUM(I26/250),1)</f>
        <v>0</v>
      </c>
      <c r="K26">
        <v>550</v>
      </c>
      <c r="L26">
        <v>410</v>
      </c>
      <c r="M26">
        <f>SUM(I26*L26)</f>
        <v>0</v>
      </c>
    </row>
    <row r="27" spans="1:13">
      <c r="A27" s="17" t="s">
        <v>22</v>
      </c>
      <c r="I27" s="12">
        <f t="shared" si="0"/>
        <v>0</v>
      </c>
      <c r="J27">
        <f>ROUNDDOWN(SUM(I27/250),1)</f>
        <v>0</v>
      </c>
      <c r="K27">
        <v>160</v>
      </c>
      <c r="L27">
        <v>60</v>
      </c>
      <c r="M27">
        <f>SUM(I27*L27)</f>
        <v>0</v>
      </c>
    </row>
    <row r="28" spans="1:13">
      <c r="A28" s="17" t="s">
        <v>23</v>
      </c>
      <c r="I28" s="12">
        <f t="shared" si="0"/>
        <v>0</v>
      </c>
      <c r="J28">
        <f>ROUNDDOWN(SUM(I28/250),1)</f>
        <v>0</v>
      </c>
      <c r="K28">
        <v>3700</v>
      </c>
      <c r="L28">
        <v>2900</v>
      </c>
      <c r="M28">
        <f>SUM(I28*L28)</f>
        <v>0</v>
      </c>
    </row>
    <row r="29" spans="1:13">
      <c r="A29" s="17" t="s">
        <v>24</v>
      </c>
      <c r="I29" s="12">
        <f t="shared" si="0"/>
        <v>0</v>
      </c>
      <c r="J29">
        <f>ROUNDDOWN(SUM(I29/250),1)</f>
        <v>0</v>
      </c>
      <c r="K29">
        <v>170</v>
      </c>
      <c r="L29">
        <v>70</v>
      </c>
      <c r="M29">
        <f>SUM(I29*L29)</f>
        <v>0</v>
      </c>
    </row>
    <row r="30" spans="1:13">
      <c r="A30" s="17" t="s">
        <v>25</v>
      </c>
      <c r="I30" s="12">
        <f t="shared" si="0"/>
        <v>0</v>
      </c>
      <c r="J30">
        <f>ROUNDDOWN(SUM(I30/250),1)</f>
        <v>0</v>
      </c>
      <c r="K30">
        <v>200</v>
      </c>
      <c r="L30">
        <v>100</v>
      </c>
      <c r="M30">
        <f>SUM(I30*L30)</f>
        <v>0</v>
      </c>
    </row>
    <row r="31" spans="1:13">
      <c r="A31" s="17" t="s">
        <v>26</v>
      </c>
      <c r="I31" s="12">
        <f t="shared" si="0"/>
        <v>0</v>
      </c>
      <c r="J31">
        <f>ROUNDDOWN(SUM(I31/250),1)</f>
        <v>0</v>
      </c>
      <c r="K31">
        <v>350</v>
      </c>
      <c r="L31">
        <v>250</v>
      </c>
      <c r="M31">
        <f>SUM(I31*L31)</f>
        <v>0</v>
      </c>
    </row>
    <row r="32" spans="1:13">
      <c r="A32" s="17" t="s">
        <v>27</v>
      </c>
      <c r="I32" s="12">
        <f t="shared" si="0"/>
        <v>0</v>
      </c>
      <c r="J32">
        <f>ROUNDDOWN(SUM(I32/250),1)</f>
        <v>0</v>
      </c>
      <c r="K32">
        <v>430</v>
      </c>
      <c r="L32">
        <v>330</v>
      </c>
      <c r="M32">
        <f>SUM(I32*L32)</f>
        <v>0</v>
      </c>
    </row>
    <row r="33" spans="1:13">
      <c r="A33" s="17" t="s">
        <v>28</v>
      </c>
      <c r="I33" s="12">
        <f t="shared" si="0"/>
        <v>0</v>
      </c>
      <c r="J33">
        <f>ROUNDDOWN(SUM(I33/250),1)</f>
        <v>0</v>
      </c>
      <c r="K33">
        <v>140</v>
      </c>
      <c r="L33">
        <v>40</v>
      </c>
      <c r="M33">
        <f>SUM(I33*L33)</f>
        <v>0</v>
      </c>
    </row>
    <row r="34" spans="1:13">
      <c r="A34" s="17" t="s">
        <v>29</v>
      </c>
      <c r="I34" s="12">
        <f t="shared" si="0"/>
        <v>0</v>
      </c>
      <c r="J34">
        <f>ROUNDDOWN(SUM(I34/250),1)</f>
        <v>0</v>
      </c>
      <c r="K34">
        <v>230</v>
      </c>
      <c r="L34">
        <v>140</v>
      </c>
      <c r="M34">
        <f>SUM(I34*L34)</f>
        <v>0</v>
      </c>
    </row>
    <row r="35" spans="1:13">
      <c r="A35" s="17" t="s">
        <v>30</v>
      </c>
      <c r="I35" s="12">
        <f t="shared" si="0"/>
        <v>0</v>
      </c>
      <c r="J35">
        <f>ROUNDDOWN(SUM(I35/250),1)</f>
        <v>0</v>
      </c>
      <c r="K35">
        <v>130</v>
      </c>
      <c r="L35">
        <v>30</v>
      </c>
      <c r="M35">
        <f>SUM(I35*L35)</f>
        <v>0</v>
      </c>
    </row>
    <row r="36" spans="1:13">
      <c r="A36" s="17" t="s">
        <v>31</v>
      </c>
      <c r="I36" s="12">
        <f t="shared" si="0"/>
        <v>0</v>
      </c>
      <c r="J36">
        <f>ROUNDDOWN(SUM(I36/250),1)</f>
        <v>0</v>
      </c>
      <c r="K36">
        <v>550</v>
      </c>
      <c r="L36">
        <v>380</v>
      </c>
      <c r="M36">
        <f>SUM(I36*L36)</f>
        <v>0</v>
      </c>
    </row>
    <row r="37" spans="1:13">
      <c r="A37" s="17" t="s">
        <v>32</v>
      </c>
      <c r="I37" s="12">
        <f t="shared" si="0"/>
        <v>0</v>
      </c>
      <c r="J37">
        <f>ROUNDDOWN(SUM(I37/250),1)</f>
        <v>0</v>
      </c>
      <c r="K37">
        <v>430</v>
      </c>
      <c r="L37">
        <v>330</v>
      </c>
      <c r="M37">
        <f>SUM(I37*L37)</f>
        <v>0</v>
      </c>
    </row>
    <row r="38" spans="1:13" ht="15.75" thickBot="1">
      <c r="L38" s="3" t="s">
        <v>48</v>
      </c>
      <c r="M38" s="3">
        <f>SUM(M2:M37)</f>
        <v>0</v>
      </c>
    </row>
    <row r="39" spans="1:13" ht="15.75" thickTop="1"/>
  </sheetData>
  <conditionalFormatting sqref="B2:H37">
    <cfRule type="cellIs" dxfId="25" priority="1" operator="equal">
      <formula>250</formula>
    </cfRule>
  </conditionalFormatting>
  <dataValidations count="1">
    <dataValidation type="whole" operator="lessThanOrEqual" allowBlank="1" showInputMessage="1" showErrorMessage="1" sqref="B2:H37">
      <formula1>250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C15" sqref="C15"/>
    </sheetView>
  </sheetViews>
  <sheetFormatPr baseColWidth="10" defaultRowHeight="15"/>
  <cols>
    <col min="1" max="1" width="36.5703125" customWidth="1"/>
    <col min="2" max="2" width="19.140625" hidden="1" customWidth="1"/>
    <col min="3" max="3" width="32.42578125" style="4" customWidth="1"/>
    <col min="4" max="4" width="23" customWidth="1"/>
    <col min="5" max="5" width="13.28515625" customWidth="1"/>
  </cols>
  <sheetData>
    <row r="1" spans="1:6" s="2" customFormat="1">
      <c r="A1" s="2" t="s">
        <v>78</v>
      </c>
      <c r="B1" s="2" t="s">
        <v>46</v>
      </c>
      <c r="C1" s="7" t="s">
        <v>77</v>
      </c>
      <c r="D1" s="2" t="s">
        <v>79</v>
      </c>
      <c r="E1" s="2" t="s">
        <v>76</v>
      </c>
    </row>
    <row r="2" spans="1:6">
      <c r="A2" t="s">
        <v>75</v>
      </c>
      <c r="B2">
        <f>SUM(Inventory!L14)</f>
        <v>20</v>
      </c>
      <c r="C2" s="4" t="s">
        <v>74</v>
      </c>
      <c r="D2">
        <f>SUM(B21)+200</f>
        <v>231</v>
      </c>
      <c r="E2">
        <f>SUM(B2 - D2)</f>
        <v>-211</v>
      </c>
    </row>
    <row r="3" spans="1:6">
      <c r="A3" t="s">
        <v>73</v>
      </c>
      <c r="B3">
        <f>SUM(Inventory!L15)</f>
        <v>500</v>
      </c>
      <c r="C3" s="4" t="s">
        <v>72</v>
      </c>
      <c r="D3">
        <f>SUM((B21)+(B20)+200)</f>
        <v>244</v>
      </c>
      <c r="E3">
        <f>SUM(B3 - D3)</f>
        <v>256</v>
      </c>
    </row>
    <row r="4" spans="1:6">
      <c r="A4" t="s">
        <v>71</v>
      </c>
      <c r="B4">
        <f>SUM(Inventory!L16)</f>
        <v>10</v>
      </c>
      <c r="C4" s="4" t="s">
        <v>70</v>
      </c>
      <c r="D4">
        <f>SUM(B18 + B20 + 250)</f>
        <v>264</v>
      </c>
      <c r="E4">
        <f>SUM(B4 - D4)</f>
        <v>-254</v>
      </c>
    </row>
    <row r="5" spans="1:6">
      <c r="A5" t="s">
        <v>69</v>
      </c>
      <c r="B5">
        <f>SUM(Inventory!L18)</f>
        <v>50</v>
      </c>
      <c r="C5" s="4" t="s">
        <v>68</v>
      </c>
      <c r="D5">
        <f>SUM(B16 + B7 + 200)</f>
        <v>278</v>
      </c>
      <c r="E5">
        <f>SUM(B5 - D5)</f>
        <v>-228</v>
      </c>
    </row>
    <row r="6" spans="1:6">
      <c r="A6" t="s">
        <v>67</v>
      </c>
      <c r="B6">
        <f>SUM(Inventory!L19)</f>
        <v>750</v>
      </c>
      <c r="C6" s="4" t="s">
        <v>66</v>
      </c>
      <c r="D6">
        <f>SUM(B16 + B7 + (B20) + 200)</f>
        <v>291</v>
      </c>
      <c r="E6">
        <f>SUM(B6 - D6)</f>
        <v>459</v>
      </c>
    </row>
    <row r="7" spans="1:6">
      <c r="A7" t="s">
        <v>22</v>
      </c>
      <c r="B7">
        <f>SUM(Inventory!L27)</f>
        <v>60</v>
      </c>
      <c r="C7" s="4" t="s">
        <v>65</v>
      </c>
      <c r="D7">
        <f>SUM(B19 + 200)</f>
        <v>201</v>
      </c>
      <c r="E7">
        <f>SUM(B7 - D7)</f>
        <v>-141</v>
      </c>
    </row>
    <row r="8" spans="1:6">
      <c r="A8" t="s">
        <v>64</v>
      </c>
      <c r="B8">
        <f>SUM(Inventory!L29)</f>
        <v>70</v>
      </c>
      <c r="C8" s="4" t="s">
        <v>63</v>
      </c>
      <c r="D8">
        <f>SUM(B20 + 20)</f>
        <v>33</v>
      </c>
      <c r="E8">
        <f>SUM(B8 - D8)</f>
        <v>37</v>
      </c>
    </row>
    <row r="9" spans="1:6">
      <c r="A9" t="s">
        <v>62</v>
      </c>
      <c r="B9">
        <f>SUM(Inventory!L30)</f>
        <v>100</v>
      </c>
      <c r="C9" s="4" t="s">
        <v>61</v>
      </c>
      <c r="D9">
        <f>SUM(B17 + 50)</f>
        <v>54</v>
      </c>
      <c r="E9">
        <f>SUM(B9 - D9)</f>
        <v>46</v>
      </c>
    </row>
    <row r="10" spans="1:6">
      <c r="A10" t="s">
        <v>60</v>
      </c>
      <c r="B10">
        <f>SUM(Inventory!L31)</f>
        <v>250</v>
      </c>
      <c r="C10" s="4" t="s">
        <v>59</v>
      </c>
      <c r="D10">
        <f>SUM((B17) + (B20) + 50)</f>
        <v>67</v>
      </c>
      <c r="E10">
        <f>SUM(B10 - D10)</f>
        <v>183</v>
      </c>
    </row>
    <row r="11" spans="1:6">
      <c r="A11" t="s">
        <v>58</v>
      </c>
      <c r="B11">
        <f>SUM(Inventory!L32)</f>
        <v>330</v>
      </c>
      <c r="C11" s="4" t="s">
        <v>57</v>
      </c>
      <c r="D11">
        <f>SUM((B21) + B8 + 20)</f>
        <v>121</v>
      </c>
      <c r="E11">
        <f>SUM(B11 - D11)</f>
        <v>209</v>
      </c>
    </row>
    <row r="12" spans="1:6">
      <c r="A12" t="s">
        <v>28</v>
      </c>
      <c r="B12">
        <f>SUM(Inventory!L33)</f>
        <v>40</v>
      </c>
      <c r="C12" s="4" t="s">
        <v>56</v>
      </c>
      <c r="D12">
        <f>SUM(B19 + 20)</f>
        <v>21</v>
      </c>
      <c r="E12">
        <f>SUM(B12 - D12)</f>
        <v>19</v>
      </c>
    </row>
    <row r="13" spans="1:6">
      <c r="A13" t="s">
        <v>55</v>
      </c>
      <c r="B13">
        <f>SUM(Inventory!L34)</f>
        <v>140</v>
      </c>
      <c r="C13" s="4" t="s">
        <v>54</v>
      </c>
      <c r="D13">
        <f>SUM((B19) + (B20) + 20)</f>
        <v>34</v>
      </c>
      <c r="E13">
        <f>SUM(B13 - D13)</f>
        <v>106</v>
      </c>
    </row>
    <row r="14" spans="1:6">
      <c r="A14" t="s">
        <v>30</v>
      </c>
      <c r="B14">
        <f>SUM(Inventory!L35)</f>
        <v>30</v>
      </c>
      <c r="C14" s="4" t="s">
        <v>53</v>
      </c>
      <c r="D14">
        <f>SUM((B19) + (B20) + 100)</f>
        <v>114</v>
      </c>
      <c r="E14">
        <f>SUM(B14 - D14)</f>
        <v>-84</v>
      </c>
    </row>
    <row r="15" spans="1:6" s="5" customFormat="1">
      <c r="A15" s="5" t="s">
        <v>52</v>
      </c>
      <c r="B15" s="5" t="s">
        <v>46</v>
      </c>
      <c r="C15" s="6" t="s">
        <v>107</v>
      </c>
      <c r="E15" s="5" t="s">
        <v>80</v>
      </c>
      <c r="F15" s="5" t="s">
        <v>81</v>
      </c>
    </row>
    <row r="16" spans="1:6">
      <c r="A16" s="1" t="s">
        <v>51</v>
      </c>
      <c r="B16">
        <f>SUM(Inventory!L3)</f>
        <v>18</v>
      </c>
      <c r="C16" s="4">
        <f>MIN(Inventory!I10/5)</f>
        <v>0</v>
      </c>
      <c r="D16" t="s">
        <v>94</v>
      </c>
      <c r="E16">
        <f>SUM(C16*D2)</f>
        <v>0</v>
      </c>
      <c r="F16">
        <f>SUM((C16 * B2) - (E16))</f>
        <v>0</v>
      </c>
    </row>
    <row r="17" spans="1:6">
      <c r="A17" s="1" t="s">
        <v>50</v>
      </c>
      <c r="B17">
        <f>SUM(Inventory!L4)</f>
        <v>4</v>
      </c>
      <c r="C17">
        <f>MIN(Inventory!I10/5,Inventory!I11/5)</f>
        <v>0</v>
      </c>
      <c r="D17" t="s">
        <v>95</v>
      </c>
      <c r="E17">
        <f>SUM(C17*D3)</f>
        <v>0</v>
      </c>
      <c r="F17">
        <f>SUM((C17 * B3) - (E17))</f>
        <v>0</v>
      </c>
    </row>
    <row r="18" spans="1:6">
      <c r="A18" s="1" t="s">
        <v>49</v>
      </c>
      <c r="B18">
        <f>SUM(Inventory!L7)</f>
        <v>1</v>
      </c>
      <c r="C18">
        <f>MIN(Inventory!I7/10,Inventory!I10/1)</f>
        <v>0</v>
      </c>
      <c r="D18" t="s">
        <v>96</v>
      </c>
      <c r="E18">
        <f>SUM(C18*D4)</f>
        <v>0</v>
      </c>
      <c r="F18">
        <f>SUM((C18 * B4) - (E18))</f>
        <v>0</v>
      </c>
    </row>
    <row r="19" spans="1:6">
      <c r="A19" s="1" t="s">
        <v>6</v>
      </c>
      <c r="B19">
        <f>SUM(Inventory!L8)</f>
        <v>1</v>
      </c>
      <c r="C19">
        <f>MIN(Inventory!I3/10,Inventory!I27/1)</f>
        <v>0</v>
      </c>
      <c r="D19" t="s">
        <v>98</v>
      </c>
      <c r="E19">
        <f>SUM(C19*D5)</f>
        <v>0</v>
      </c>
      <c r="F19">
        <f>SUM((C19 * B5) - (E19))</f>
        <v>0</v>
      </c>
    </row>
    <row r="20" spans="1:6">
      <c r="A20" s="1" t="s">
        <v>8</v>
      </c>
      <c r="B20">
        <f>SUM(Inventory!L10)</f>
        <v>13</v>
      </c>
      <c r="C20">
        <f>MIN(Inventory!I3/10,Inventory!I27/1)</f>
        <v>0</v>
      </c>
      <c r="D20" t="s">
        <v>99</v>
      </c>
      <c r="E20">
        <f>SUM(C20*D6)</f>
        <v>0</v>
      </c>
      <c r="F20">
        <f>SUM((C20 * B6) - (E20))</f>
        <v>0</v>
      </c>
    </row>
    <row r="21" spans="1:6">
      <c r="A21" s="1" t="s">
        <v>9</v>
      </c>
      <c r="B21">
        <f>SUM(Inventory!L11)</f>
        <v>31</v>
      </c>
      <c r="C21">
        <f>MIN(Inventory!I8/10)</f>
        <v>0</v>
      </c>
      <c r="D21" t="s">
        <v>22</v>
      </c>
      <c r="E21">
        <f>SUM(C21*D7)</f>
        <v>0</v>
      </c>
      <c r="F21">
        <f>SUM((C21 * B7) - (E21))</f>
        <v>0</v>
      </c>
    </row>
    <row r="22" spans="1:6">
      <c r="C22" s="4">
        <f>MIN(Inventory!I10/5)</f>
        <v>0</v>
      </c>
      <c r="D22" t="s">
        <v>97</v>
      </c>
      <c r="E22">
        <f>SUM(C22*D8)</f>
        <v>0</v>
      </c>
      <c r="F22">
        <f>SUM((C22 * B8) - (E22))</f>
        <v>0</v>
      </c>
    </row>
    <row r="23" spans="1:6">
      <c r="C23" s="4">
        <f>MIN(Inventory!I4/5)</f>
        <v>0</v>
      </c>
      <c r="D23" t="s">
        <v>100</v>
      </c>
      <c r="E23">
        <f>SUM(C23*D9)</f>
        <v>0</v>
      </c>
      <c r="F23">
        <f>SUM((C23 * B9) - (E23))</f>
        <v>0</v>
      </c>
    </row>
    <row r="24" spans="1:6">
      <c r="C24" s="4">
        <f>MIN(Inventory!I4/5,Inventory!I10/5)</f>
        <v>0</v>
      </c>
      <c r="D24" t="s">
        <v>101</v>
      </c>
      <c r="E24">
        <f>SUM(C24*D10)</f>
        <v>0</v>
      </c>
      <c r="F24">
        <f>SUM((C24 * B10) - (E24))</f>
        <v>0</v>
      </c>
    </row>
    <row r="25" spans="1:6">
      <c r="C25" s="4">
        <f>MIN(Inventory!I11/4,Inventory!I29/1)</f>
        <v>0</v>
      </c>
      <c r="D25" t="s">
        <v>102</v>
      </c>
      <c r="E25">
        <f>SUM(C25*D11)</f>
        <v>0</v>
      </c>
      <c r="F25">
        <f>SUM((C25 * B11) - (E25))</f>
        <v>0</v>
      </c>
    </row>
    <row r="26" spans="1:6">
      <c r="C26" s="4">
        <f>MIN(Inventory!I8/5)</f>
        <v>0</v>
      </c>
      <c r="D26" t="s">
        <v>103</v>
      </c>
      <c r="E26">
        <f>SUM(C26*D12)</f>
        <v>0</v>
      </c>
      <c r="F26">
        <f>SUM((C26 * B12) - (E26))</f>
        <v>0</v>
      </c>
    </row>
    <row r="27" spans="1:6">
      <c r="C27" s="4">
        <f>MIN(Inventory!I8/5,Inventory!I10/5)</f>
        <v>0</v>
      </c>
      <c r="D27" t="s">
        <v>104</v>
      </c>
      <c r="E27">
        <f>SUM(C27*D13)</f>
        <v>0</v>
      </c>
      <c r="F27">
        <f>SUM((C27 * B13) - (E27))</f>
        <v>0</v>
      </c>
    </row>
    <row r="28" spans="1:6">
      <c r="C28" s="4">
        <f>MIN(Inventory!I8/5,Inventory!I10/10)</f>
        <v>0</v>
      </c>
      <c r="D28" t="s">
        <v>105</v>
      </c>
      <c r="E28">
        <f>SUM(C28*D14)</f>
        <v>0</v>
      </c>
      <c r="F28">
        <f>SUM((C28 * B14) - (E28))</f>
        <v>0</v>
      </c>
    </row>
  </sheetData>
  <conditionalFormatting sqref="F16:F28">
    <cfRule type="cellIs" dxfId="6" priority="5" operator="lessThan">
      <formula>0</formula>
    </cfRule>
    <cfRule type="cellIs" dxfId="5" priority="6" operator="greaterThan">
      <formula>0</formula>
    </cfRule>
  </conditionalFormatting>
  <conditionalFormatting sqref="E2:E14">
    <cfRule type="cellIs" dxfId="0" priority="2" operator="greaterThan">
      <formula>0</formula>
    </cfRule>
    <cfRule type="cellIs" dxfId="1" priority="1" operator="less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1" sqref="C1"/>
    </sheetView>
  </sheetViews>
  <sheetFormatPr baseColWidth="10" defaultRowHeight="15"/>
  <cols>
    <col min="1" max="1" width="24.28515625" customWidth="1"/>
    <col min="2" max="2" width="33.140625" customWidth="1"/>
    <col min="3" max="3" width="15.28515625" customWidth="1"/>
  </cols>
  <sheetData>
    <row r="1" spans="1:3" s="2" customFormat="1">
      <c r="A1" s="2" t="s">
        <v>92</v>
      </c>
      <c r="B1" s="2" t="s">
        <v>93</v>
      </c>
      <c r="C1" s="2" t="s">
        <v>106</v>
      </c>
    </row>
    <row r="2" spans="1:3">
      <c r="A2" t="s">
        <v>82</v>
      </c>
      <c r="B2" t="s">
        <v>91</v>
      </c>
      <c r="C2">
        <f>MIN(Inventory!I9/100,Inventory!I10/100)</f>
        <v>0</v>
      </c>
    </row>
    <row r="3" spans="1:3">
      <c r="A3" t="s">
        <v>83</v>
      </c>
      <c r="B3" t="s">
        <v>87</v>
      </c>
      <c r="C3">
        <f>MIN(Inventory!I3/50,Inventory!I10/50)</f>
        <v>0</v>
      </c>
    </row>
    <row r="4" spans="1:3">
      <c r="A4" t="s">
        <v>84</v>
      </c>
      <c r="B4" t="s">
        <v>88</v>
      </c>
      <c r="C4">
        <f>MIN(Inventory!I12/50,Inventory!I10/50)</f>
        <v>0</v>
      </c>
    </row>
    <row r="5" spans="1:3">
      <c r="A5" t="s">
        <v>85</v>
      </c>
      <c r="B5" t="s">
        <v>89</v>
      </c>
      <c r="C5">
        <f>MIN(Inventory!I2/50,Inventory!I3/50)</f>
        <v>0</v>
      </c>
    </row>
    <row r="6" spans="1:3">
      <c r="A6" t="s">
        <v>86</v>
      </c>
      <c r="B6" t="s">
        <v>90</v>
      </c>
      <c r="C6">
        <f>MIN(Inventory!I11/25,Inventory!I2/25)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Inventory</vt:lpstr>
      <vt:lpstr>Crafting</vt:lpstr>
      <vt:lpstr>Consumables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2011-04-07T23:35:55Z</dcterms:created>
  <dcterms:modified xsi:type="dcterms:W3CDTF">2011-04-10T07:29:22Z</dcterms:modified>
</cp:coreProperties>
</file>